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riacqua-my.sharepoint.com/personal/vscielzo_goriacqua_com/Documents/Desktop/"/>
    </mc:Choice>
  </mc:AlternateContent>
  <xr:revisionPtr revIDLastSave="0" documentId="8_{50C90E6F-C749-4F93-8DDB-C380132E3585}" xr6:coauthVersionLast="47" xr6:coauthVersionMax="47" xr10:uidLastSave="{00000000-0000-0000-0000-000000000000}"/>
  <bookViews>
    <workbookView xWindow="-108" yWindow="-108" windowWidth="23256" windowHeight="13896" xr2:uid="{634CD41C-D008-43AA-BED2-BFC94E20C991}"/>
  </bookViews>
  <sheets>
    <sheet name="Tariffe 2024 - 2025" sheetId="1" r:id="rId1"/>
    <sheet name="Domestico per componen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H12" i="1" l="1"/>
  <c r="H16" i="1"/>
  <c r="J23" i="1"/>
  <c r="M23" i="1" s="1"/>
  <c r="L18" i="1"/>
  <c r="L7" i="1"/>
  <c r="L12" i="1"/>
  <c r="G19" i="1"/>
  <c r="G8" i="1"/>
  <c r="M25" i="1"/>
  <c r="M22" i="1"/>
  <c r="M19" i="1"/>
  <c r="M18" i="1"/>
  <c r="M16" i="1"/>
  <c r="M12" i="1"/>
  <c r="M7" i="1"/>
  <c r="H7" i="1"/>
  <c r="G11" i="1"/>
  <c r="L25" i="1"/>
  <c r="K25" i="1"/>
  <c r="J25" i="1"/>
  <c r="L23" i="1"/>
  <c r="K23" i="1"/>
  <c r="L22" i="1"/>
  <c r="K22" i="1"/>
  <c r="J22" i="1"/>
  <c r="J20" i="1"/>
  <c r="L19" i="1"/>
  <c r="K19" i="1"/>
  <c r="J19" i="1"/>
  <c r="K18" i="1"/>
  <c r="J18" i="1"/>
  <c r="L16" i="1"/>
  <c r="K16" i="1"/>
  <c r="J16" i="1"/>
  <c r="K12" i="1"/>
  <c r="J12" i="1"/>
  <c r="K7" i="1"/>
  <c r="J7" i="1"/>
  <c r="I25" i="1"/>
  <c r="I24" i="1"/>
  <c r="I23" i="1"/>
  <c r="I22" i="1"/>
  <c r="I19" i="1"/>
  <c r="I18" i="1"/>
  <c r="I16" i="1"/>
  <c r="I12" i="1"/>
  <c r="I7" i="1"/>
  <c r="H25" i="1"/>
  <c r="H24" i="1"/>
  <c r="H23" i="1"/>
  <c r="H22" i="1"/>
  <c r="H19" i="1"/>
  <c r="H18" i="1"/>
  <c r="G21" i="1"/>
  <c r="G20" i="1"/>
  <c r="G17" i="1"/>
  <c r="G16" i="1"/>
  <c r="G14" i="1"/>
  <c r="G10" i="1"/>
  <c r="G25" i="1"/>
  <c r="G24" i="1"/>
  <c r="G23" i="1"/>
  <c r="G22" i="1"/>
  <c r="G18" i="1"/>
  <c r="G15" i="1"/>
  <c r="G13" i="1"/>
  <c r="G12" i="1"/>
  <c r="G9" i="1"/>
  <c r="G7" i="1"/>
</calcChain>
</file>

<file path=xl/sharedStrings.xml><?xml version="1.0" encoding="utf-8"?>
<sst xmlns="http://schemas.openxmlformats.org/spreadsheetml/2006/main" count="170" uniqueCount="76">
  <si>
    <t>VALORI DA APPLICARE ALL'UTENZA</t>
  </si>
  <si>
    <t>USO</t>
  </si>
  <si>
    <t>TARIFFA (€/mc)</t>
  </si>
  <si>
    <t>Quote Fisse (€/anno)</t>
  </si>
  <si>
    <t>Tipologia</t>
  </si>
  <si>
    <t>Categoria</t>
  </si>
  <si>
    <t>Sottotipologia</t>
  </si>
  <si>
    <t>Descrizione</t>
  </si>
  <si>
    <t>Fasce consumo</t>
  </si>
  <si>
    <t>acquedotto</t>
  </si>
  <si>
    <t>fognatura</t>
  </si>
  <si>
    <t>depurazione</t>
  </si>
  <si>
    <t xml:space="preserve"> acquedotto</t>
  </si>
  <si>
    <t xml:space="preserve"> fognatura </t>
  </si>
  <si>
    <t xml:space="preserve"> depurazione</t>
  </si>
  <si>
    <t>Totale QF</t>
  </si>
  <si>
    <t>(mc/anno)</t>
  </si>
  <si>
    <t xml:space="preserve">DOMESTICO  </t>
  </si>
  <si>
    <t>Residente</t>
  </si>
  <si>
    <t>Soggetti privati con residenza anagrafica nell'immobile oggetto della fornitura (Utenze costituite da n. 3 componenti )</t>
  </si>
  <si>
    <t>agevolata 0 - 55</t>
  </si>
  <si>
    <t>base &gt;55 -150</t>
  </si>
  <si>
    <t>I eccedenza &gt; 150  a 300</t>
  </si>
  <si>
    <t>II eccedenza &gt; 300  a 450</t>
  </si>
  <si>
    <t>III eccedenza &gt; 450</t>
  </si>
  <si>
    <t>Non residenti</t>
  </si>
  <si>
    <t>Soggetti privati senza residenza anagrafica nell'immobile oggetto della fornitura</t>
  </si>
  <si>
    <t>base 0 - 150</t>
  </si>
  <si>
    <t>NON DOMESTICO</t>
  </si>
  <si>
    <t>Commerciale Artigianale</t>
  </si>
  <si>
    <t>Attività produttive non soggette ad aut. allo scarico in pubblica fognatura ex art. 124, d. lgs. n. 152/2006</t>
  </si>
  <si>
    <t>base 0 - 450</t>
  </si>
  <si>
    <t>I eccedenza &gt; 450</t>
  </si>
  <si>
    <t>Onlus</t>
  </si>
  <si>
    <t>Enti ed associazioni in possesso dei requisiti ex art. 10, d.lgs. n. 460/1997</t>
  </si>
  <si>
    <t>Unico a consumo</t>
  </si>
  <si>
    <t>Forniture temporanee</t>
  </si>
  <si>
    <t>Soggetti pubblici e privati che svolgono attività a carattere temporaneo</t>
  </si>
  <si>
    <t>Industriale (**)</t>
  </si>
  <si>
    <t>Attività produttive soggette ad A.U.A. ex DPR n.59/2013 o A.I.A. ex d. lgs. n. 152/2006 o altro titolo abilitativo</t>
  </si>
  <si>
    <t>tariffa industriali *</t>
  </si>
  <si>
    <t>tariffa industriali*</t>
  </si>
  <si>
    <t>Variabile*</t>
  </si>
  <si>
    <t>Agricolo e zootecnico</t>
  </si>
  <si>
    <t>Aziende agricole e zootecniche</t>
  </si>
  <si>
    <t>unico a consumo</t>
  </si>
  <si>
    <t>Pubblico Non disalimentabile</t>
  </si>
  <si>
    <t>Amministrazioni pubbliche di cui art. 8.2 all. A, delb. Arera n. 665/2018/R/Idr</t>
  </si>
  <si>
    <t>Pubblico Disalimentabile</t>
  </si>
  <si>
    <t>Altre Amministrazioni pubbliche</t>
  </si>
  <si>
    <t>Altri Usi</t>
  </si>
  <si>
    <t>Subdistributori</t>
  </si>
  <si>
    <t>Soggetti pubblici titolari di servizio di distribuzione idrica e fognatura</t>
  </si>
  <si>
    <t>(*) Si applicano le tariffe per le utenze industriali definite al Titolo 4 della deliberazione ARERA n. 655/2017/R/ldr</t>
  </si>
  <si>
    <t>Per la sottotipologia "Domestico residente" i limiti delle fasce di consumo vengono adeguati in funzione dei componenti il nucleo familiare dividendo per tre i valori e moltiplicando il risultato per il numero dei componenti il nucleo familiare con arrotondamento all'intero superiore.</t>
  </si>
  <si>
    <t>Denominazione</t>
  </si>
  <si>
    <t>Tipologia di utenza</t>
  </si>
  <si>
    <t>Soggetti privati con residenza anagrafica nell'immobile oggetto della fornitura. 1 COMPONENTE</t>
  </si>
  <si>
    <t>agevolata</t>
  </si>
  <si>
    <t>base</t>
  </si>
  <si>
    <t>I eccedenza</t>
  </si>
  <si>
    <t>II eccedenza</t>
  </si>
  <si>
    <t>III eccedenza</t>
  </si>
  <si>
    <t>Soggetti privati con residenza anagrafica nell'immobile oggetto della fornitura. 2 COMPONENTI</t>
  </si>
  <si>
    <t>Soggetti privati con residenza anagrafica nell'immobile oggetto della fornitura. 3 COMPONENTI</t>
  </si>
  <si>
    <t>Soggetti privati con residenza anagrafica nell'immobile oggetto della fornitura. 4 COMPONENTI</t>
  </si>
  <si>
    <t>Soggetti privati con residenza anagrafica nell'immobile oggetto della fornitura. 5 COMPONENTI</t>
  </si>
  <si>
    <t>Soggetti privati con residenza anagrafica nell'immobile oggetto della fornitura. 6 COMPONENTI</t>
  </si>
  <si>
    <t>Soggetti privati con residenza anagrafica nell'immobile oggetto della fornitura. 7 COMPONENTI</t>
  </si>
  <si>
    <t>Soggetti privati con residenza anagrafica nell'immobile oggetto della fornitura. 8 COMPONENTI</t>
  </si>
  <si>
    <t>Soggetti privati con residenza anagrafica nell'immobile oggetto della fornitura. 9 COMPONENTI</t>
  </si>
  <si>
    <t xml:space="preserve">III eccedenza </t>
  </si>
  <si>
    <t>Soggetti privati con residenza anagrafica nell'immobile oggetto della fornitura. 10 COMPONENTI</t>
  </si>
  <si>
    <t>Soggetti privati con residenza anagrafica nell'immobile oggetto della fornitura. 11 COMPONENTI</t>
  </si>
  <si>
    <t>L'articolazione tariffaria applicata è quella approvata dal Commissario Straordinario ex Decreto Presidente Regione Campania 21 gennaio 2013, n. 14, con delibera commissariale n.40 del 17/07/2018 ai sensi della deliberazione ARERA 665/2017/R/Idr; le tariffe applicate, a partire dal 01/01/2025, sono state, da ultimo, adeguate ai sensi della deliberazione n. 47 del 30 ottobre 2024 del Comitato Esecutivo dell'Ente Idrico Campano con la quale è stato approvato lo schema regolatorio per il IV periodo regolatorio 2024-2029 per il gestore GORI S.p.A., in adempimento alla delibera ARERA 639/2023/R/IDR e del relativo allegato A (MTI-4).</t>
  </si>
  <si>
    <t>STRUTTURA DEI CORRISPETTIVI ANNO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</si>
</sst>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€&quot;\ #,##0.000000"/>
    <numFmt numFmtId="165" formatCode="&quot;€&quot;\ #,##0.00"/>
    <numFmt numFmtId="166" formatCode="#,##0.000000"/>
    <numFmt numFmtId="167" formatCode="0.000000"/>
    <numFmt numFmtId="168" formatCode="#,##0.000000\ &quot;€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indexed="8"/>
      <name val="Calibri"/>
      <family val="2"/>
    </font>
    <font>
      <sz val="6"/>
      <color indexed="8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1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4" fontId="0" fillId="0" borderId="0" xfId="0" applyNumberFormat="1"/>
    <xf numFmtId="164" fontId="11" fillId="0" borderId="0" xfId="0" applyNumberFormat="1" applyFont="1" applyAlignment="1">
      <alignment horizontal="center"/>
    </xf>
    <xf numFmtId="0" fontId="7" fillId="0" borderId="0" xfId="0" applyFont="1"/>
    <xf numFmtId="164" fontId="0" fillId="0" borderId="0" xfId="0" applyNumberFormat="1"/>
    <xf numFmtId="164" fontId="8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8" fontId="8" fillId="0" borderId="11" xfId="0" applyNumberFormat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67" fontId="8" fillId="0" borderId="11" xfId="0" applyNumberFormat="1" applyFont="1" applyBorder="1" applyAlignment="1">
      <alignment vertical="center"/>
    </xf>
    <xf numFmtId="166" fontId="8" fillId="0" borderId="1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BB99FA98-E333-4357-B477-4AD73C90B1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D82-2772-4771-9A61-DB6B70A7B4DD}">
  <dimension ref="A1:M28"/>
  <sheetViews>
    <sheetView tabSelected="1" workbookViewId="0">
      <selection activeCell="A2" sqref="A2:M2"/>
    </sheetView>
  </sheetViews>
  <sheetFormatPr defaultRowHeight="16.5" customHeight="1" x14ac:dyDescent="0.3"/>
  <cols>
    <col min="1" max="1" width="31.33203125" customWidth="1"/>
    <col min="3" max="3" width="13.5546875" bestFit="1" customWidth="1"/>
    <col min="4" max="4" width="13.33203125" customWidth="1"/>
    <col min="5" max="5" width="3.109375" customWidth="1"/>
    <col min="6" max="6" width="14" bestFit="1" customWidth="1"/>
    <col min="7" max="7" width="10.44140625" bestFit="1" customWidth="1"/>
    <col min="8" max="8" width="16" bestFit="1" customWidth="1"/>
    <col min="9" max="9" width="15.5546875" bestFit="1" customWidth="1"/>
    <col min="10" max="10" width="10.44140625" bestFit="1" customWidth="1"/>
    <col min="11" max="11" width="9.5546875" bestFit="1" customWidth="1"/>
    <col min="12" max="12" width="10" bestFit="1" customWidth="1"/>
    <col min="13" max="13" width="11.33203125" customWidth="1"/>
  </cols>
  <sheetData>
    <row r="1" spans="1:13" ht="14.4" x14ac:dyDescent="0.3">
      <c r="A1" s="23" t="s">
        <v>75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49.2" customHeight="1" x14ac:dyDescent="0.3">
      <c r="A2" s="26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14.4" x14ac:dyDescent="0.3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ht="14.4" x14ac:dyDescent="0.3">
      <c r="A4" s="32" t="s">
        <v>1</v>
      </c>
      <c r="B4" s="33"/>
      <c r="C4" s="33"/>
      <c r="D4" s="33"/>
      <c r="E4" s="34"/>
      <c r="F4" s="35" t="s">
        <v>2</v>
      </c>
      <c r="G4" s="36"/>
      <c r="H4" s="36"/>
      <c r="I4" s="37"/>
      <c r="J4" s="38" t="s">
        <v>3</v>
      </c>
      <c r="K4" s="39"/>
      <c r="L4" s="39"/>
      <c r="M4" s="39"/>
    </row>
    <row r="5" spans="1:13" ht="14.4" x14ac:dyDescent="0.3">
      <c r="A5" s="48" t="s">
        <v>4</v>
      </c>
      <c r="B5" s="48" t="s">
        <v>5</v>
      </c>
      <c r="C5" s="48" t="s">
        <v>6</v>
      </c>
      <c r="D5" s="40" t="s">
        <v>7</v>
      </c>
      <c r="E5" s="40"/>
      <c r="F5" s="22" t="s">
        <v>8</v>
      </c>
      <c r="G5" s="40" t="s">
        <v>9</v>
      </c>
      <c r="H5" s="52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</row>
    <row r="6" spans="1:13" ht="14.4" x14ac:dyDescent="0.3">
      <c r="A6" s="49"/>
      <c r="B6" s="49"/>
      <c r="C6" s="49"/>
      <c r="D6" s="40"/>
      <c r="E6" s="40"/>
      <c r="F6" s="1" t="s">
        <v>16</v>
      </c>
      <c r="G6" s="40"/>
      <c r="H6" s="52"/>
      <c r="I6" s="40"/>
      <c r="J6" s="40"/>
      <c r="K6" s="40"/>
      <c r="L6" s="40"/>
      <c r="M6" s="40"/>
    </row>
    <row r="7" spans="1:13" ht="14.4" x14ac:dyDescent="0.3">
      <c r="A7" s="41" t="s">
        <v>17</v>
      </c>
      <c r="B7" s="42"/>
      <c r="C7" s="45" t="s">
        <v>18</v>
      </c>
      <c r="D7" s="46" t="s">
        <v>19</v>
      </c>
      <c r="E7" s="46"/>
      <c r="F7" s="19" t="s">
        <v>20</v>
      </c>
      <c r="G7" s="18">
        <f>0.748965*1.024</f>
        <v>0.76694015999999998</v>
      </c>
      <c r="H7" s="47">
        <f>0.223688*1.024</f>
        <v>0.22905651199999999</v>
      </c>
      <c r="I7" s="47">
        <f>0.437943*1.024</f>
        <v>0.44845363200000005</v>
      </c>
      <c r="J7" s="47">
        <f>31.85*1.024</f>
        <v>32.614400000000003</v>
      </c>
      <c r="K7" s="47">
        <f>4.81*1.024</f>
        <v>4.92544</v>
      </c>
      <c r="L7" s="47">
        <f>5.41*1.024</f>
        <v>5.5398399999999999</v>
      </c>
      <c r="M7" s="47">
        <f>J7+K7+L7</f>
        <v>43.079680000000003</v>
      </c>
    </row>
    <row r="8" spans="1:13" ht="14.4" x14ac:dyDescent="0.3">
      <c r="A8" s="41"/>
      <c r="B8" s="43"/>
      <c r="C8" s="45"/>
      <c r="D8" s="46"/>
      <c r="E8" s="46"/>
      <c r="F8" s="19" t="s">
        <v>21</v>
      </c>
      <c r="G8" s="18">
        <f>1.49793*1.024</f>
        <v>1.53388032</v>
      </c>
      <c r="H8" s="47"/>
      <c r="I8" s="47"/>
      <c r="J8" s="47"/>
      <c r="K8" s="47"/>
      <c r="L8" s="47"/>
      <c r="M8" s="47"/>
    </row>
    <row r="9" spans="1:13" ht="14.4" x14ac:dyDescent="0.3">
      <c r="A9" s="41"/>
      <c r="B9" s="43"/>
      <c r="C9" s="45"/>
      <c r="D9" s="46"/>
      <c r="E9" s="46"/>
      <c r="F9" s="19" t="s">
        <v>22</v>
      </c>
      <c r="G9" s="18">
        <f>2.602465*1.024</f>
        <v>2.66492416</v>
      </c>
      <c r="H9" s="47"/>
      <c r="I9" s="47"/>
      <c r="J9" s="47"/>
      <c r="K9" s="47"/>
      <c r="L9" s="47"/>
      <c r="M9" s="47"/>
    </row>
    <row r="10" spans="1:13" ht="14.4" x14ac:dyDescent="0.3">
      <c r="A10" s="41"/>
      <c r="B10" s="43"/>
      <c r="C10" s="45"/>
      <c r="D10" s="46"/>
      <c r="E10" s="46"/>
      <c r="F10" s="19" t="s">
        <v>23</v>
      </c>
      <c r="G10" s="18">
        <f>3.570824*1.024</f>
        <v>3.6565237760000002</v>
      </c>
      <c r="H10" s="47"/>
      <c r="I10" s="47"/>
      <c r="J10" s="47"/>
      <c r="K10" s="47"/>
      <c r="L10" s="47"/>
      <c r="M10" s="47"/>
    </row>
    <row r="11" spans="1:13" ht="14.4" x14ac:dyDescent="0.3">
      <c r="A11" s="41"/>
      <c r="B11" s="43"/>
      <c r="C11" s="45"/>
      <c r="D11" s="46"/>
      <c r="E11" s="46"/>
      <c r="F11" s="19" t="s">
        <v>24</v>
      </c>
      <c r="G11" s="18">
        <f>4.4205*1.024</f>
        <v>4.5265919999999999</v>
      </c>
      <c r="H11" s="47"/>
      <c r="I11" s="47"/>
      <c r="J11" s="47"/>
      <c r="K11" s="47"/>
      <c r="L11" s="47"/>
      <c r="M11" s="47"/>
    </row>
    <row r="12" spans="1:13" ht="14.4" x14ac:dyDescent="0.3">
      <c r="A12" s="41"/>
      <c r="B12" s="43"/>
      <c r="C12" s="45" t="s">
        <v>25</v>
      </c>
      <c r="D12" s="46" t="s">
        <v>26</v>
      </c>
      <c r="E12" s="46"/>
      <c r="F12" s="19" t="s">
        <v>27</v>
      </c>
      <c r="G12" s="18">
        <f>1.49793*1.024</f>
        <v>1.53388032</v>
      </c>
      <c r="H12" s="47">
        <f>0.223688*1.024</f>
        <v>0.22905651199999999</v>
      </c>
      <c r="I12" s="47">
        <f>0.437943*1.024</f>
        <v>0.44845363200000005</v>
      </c>
      <c r="J12" s="47">
        <f>65.5*1.024</f>
        <v>67.072000000000003</v>
      </c>
      <c r="K12" s="47">
        <f>13.22*1.024</f>
        <v>13.537280000000001</v>
      </c>
      <c r="L12" s="47">
        <f>15.62*1.024</f>
        <v>15.99488</v>
      </c>
      <c r="M12" s="47">
        <f>SUM(J12:L15)</f>
        <v>96.604159999999993</v>
      </c>
    </row>
    <row r="13" spans="1:13" ht="14.4" x14ac:dyDescent="0.3">
      <c r="A13" s="41"/>
      <c r="B13" s="43"/>
      <c r="C13" s="45"/>
      <c r="D13" s="46"/>
      <c r="E13" s="46"/>
      <c r="F13" s="19" t="s">
        <v>22</v>
      </c>
      <c r="G13" s="18">
        <f>2.602465*1.024</f>
        <v>2.66492416</v>
      </c>
      <c r="H13" s="47"/>
      <c r="I13" s="47"/>
      <c r="J13" s="47"/>
      <c r="K13" s="47"/>
      <c r="L13" s="47"/>
      <c r="M13" s="47"/>
    </row>
    <row r="14" spans="1:13" ht="14.4" x14ac:dyDescent="0.3">
      <c r="A14" s="41"/>
      <c r="B14" s="43"/>
      <c r="C14" s="45"/>
      <c r="D14" s="46"/>
      <c r="E14" s="46"/>
      <c r="F14" s="19" t="s">
        <v>23</v>
      </c>
      <c r="G14" s="18">
        <f>3.570824*1.024</f>
        <v>3.6565237760000002</v>
      </c>
      <c r="H14" s="47"/>
      <c r="I14" s="47"/>
      <c r="J14" s="47"/>
      <c r="K14" s="47"/>
      <c r="L14" s="47"/>
      <c r="M14" s="47"/>
    </row>
    <row r="15" spans="1:13" ht="14.4" x14ac:dyDescent="0.3">
      <c r="A15" s="41"/>
      <c r="B15" s="44"/>
      <c r="C15" s="45"/>
      <c r="D15" s="46"/>
      <c r="E15" s="46"/>
      <c r="F15" s="19" t="s">
        <v>24</v>
      </c>
      <c r="G15" s="18">
        <f>4.4205*1.024</f>
        <v>4.5265919999999999</v>
      </c>
      <c r="H15" s="47"/>
      <c r="I15" s="47"/>
      <c r="J15" s="47"/>
      <c r="K15" s="47"/>
      <c r="L15" s="47"/>
      <c r="M15" s="47"/>
    </row>
    <row r="16" spans="1:13" ht="14.4" x14ac:dyDescent="0.3">
      <c r="A16" s="53" t="s">
        <v>28</v>
      </c>
      <c r="B16" s="45" t="s">
        <v>29</v>
      </c>
      <c r="C16" s="45" t="s">
        <v>29</v>
      </c>
      <c r="D16" s="54" t="s">
        <v>30</v>
      </c>
      <c r="E16" s="55"/>
      <c r="F16" s="19" t="s">
        <v>31</v>
      </c>
      <c r="G16" s="18">
        <f>2.420898*1.024</f>
        <v>2.4789995520000003</v>
      </c>
      <c r="H16" s="47">
        <f>0.223688*1.024</f>
        <v>0.22905651199999999</v>
      </c>
      <c r="I16" s="47">
        <f>0.437943*1.024</f>
        <v>0.44845363200000005</v>
      </c>
      <c r="J16" s="47">
        <f>97.94*1.024</f>
        <v>100.29056</v>
      </c>
      <c r="K16" s="47">
        <f>13.22*1.024</f>
        <v>13.537280000000001</v>
      </c>
      <c r="L16" s="47">
        <f>15.62*1.024</f>
        <v>15.99488</v>
      </c>
      <c r="M16" s="47">
        <f>SUM(J16:L17)</f>
        <v>129.82272</v>
      </c>
    </row>
    <row r="17" spans="1:13" ht="19.95" customHeight="1" x14ac:dyDescent="0.3">
      <c r="A17" s="53"/>
      <c r="B17" s="45"/>
      <c r="C17" s="45"/>
      <c r="D17" s="56"/>
      <c r="E17" s="57"/>
      <c r="F17" s="19" t="s">
        <v>32</v>
      </c>
      <c r="G17" s="18">
        <f>2.874816*1.024</f>
        <v>2.9438115840000001</v>
      </c>
      <c r="H17" s="47"/>
      <c r="I17" s="47"/>
      <c r="J17" s="47"/>
      <c r="K17" s="47"/>
      <c r="L17" s="47"/>
      <c r="M17" s="47"/>
    </row>
    <row r="18" spans="1:13" ht="28.2" customHeight="1" x14ac:dyDescent="0.3">
      <c r="A18" s="53"/>
      <c r="B18" s="45"/>
      <c r="C18" s="19" t="s">
        <v>33</v>
      </c>
      <c r="D18" s="50" t="s">
        <v>34</v>
      </c>
      <c r="E18" s="51"/>
      <c r="F18" s="19" t="s">
        <v>35</v>
      </c>
      <c r="G18" s="18">
        <f>1.513061*1.024</f>
        <v>1.549374464</v>
      </c>
      <c r="H18" s="18">
        <f>0.223688*1.024</f>
        <v>0.22905651199999999</v>
      </c>
      <c r="I18" s="18">
        <f>0.437943*1.024</f>
        <v>0.44845363200000005</v>
      </c>
      <c r="J18" s="18">
        <f>31.85*1.024</f>
        <v>32.614400000000003</v>
      </c>
      <c r="K18" s="18">
        <f>4.81*1.024</f>
        <v>4.92544</v>
      </c>
      <c r="L18" s="18">
        <f>5.41*1.024</f>
        <v>5.5398399999999999</v>
      </c>
      <c r="M18" s="18">
        <f>SUM(J18:L18)</f>
        <v>43.079680000000003</v>
      </c>
    </row>
    <row r="19" spans="1:13" ht="24.6" customHeight="1" x14ac:dyDescent="0.3">
      <c r="A19" s="53"/>
      <c r="B19" s="45"/>
      <c r="C19" s="19" t="s">
        <v>36</v>
      </c>
      <c r="D19" s="50" t="s">
        <v>37</v>
      </c>
      <c r="E19" s="51"/>
      <c r="F19" s="19" t="s">
        <v>35</v>
      </c>
      <c r="G19" s="18">
        <f>2.420898*1.024</f>
        <v>2.4789995520000003</v>
      </c>
      <c r="H19" s="18">
        <f>0.223688*1.024</f>
        <v>0.22905651199999999</v>
      </c>
      <c r="I19" s="18">
        <f>0.437943*1.024</f>
        <v>0.44845363200000005</v>
      </c>
      <c r="J19" s="18">
        <f>97.94*1.024</f>
        <v>100.29056</v>
      </c>
      <c r="K19" s="18">
        <f>13.22*1.024</f>
        <v>13.537280000000001</v>
      </c>
      <c r="L19" s="18">
        <f>15.62*1.024</f>
        <v>15.99488</v>
      </c>
      <c r="M19" s="18">
        <f>SUM(J19:L19)</f>
        <v>129.82272</v>
      </c>
    </row>
    <row r="20" spans="1:13" ht="14.4" x14ac:dyDescent="0.3">
      <c r="A20" s="53"/>
      <c r="B20" s="45" t="s">
        <v>38</v>
      </c>
      <c r="C20" s="61"/>
      <c r="D20" s="54" t="s">
        <v>39</v>
      </c>
      <c r="E20" s="55"/>
      <c r="F20" s="19" t="s">
        <v>31</v>
      </c>
      <c r="G20" s="18">
        <f>2.420898*1.024</f>
        <v>2.4789995520000003</v>
      </c>
      <c r="H20" s="58" t="s">
        <v>40</v>
      </c>
      <c r="I20" s="58" t="s">
        <v>41</v>
      </c>
      <c r="J20" s="47">
        <f>97.94*1.024</f>
        <v>100.29056</v>
      </c>
      <c r="K20" s="60">
        <f>28.84*1.024</f>
        <v>29.532160000000001</v>
      </c>
      <c r="L20" s="47" t="s">
        <v>42</v>
      </c>
      <c r="M20" s="47" t="s">
        <v>42</v>
      </c>
    </row>
    <row r="21" spans="1:13" ht="17.399999999999999" customHeight="1" x14ac:dyDescent="0.3">
      <c r="A21" s="53"/>
      <c r="B21" s="45"/>
      <c r="C21" s="61"/>
      <c r="D21" s="56"/>
      <c r="E21" s="57"/>
      <c r="F21" s="19" t="s">
        <v>32</v>
      </c>
      <c r="G21" s="18">
        <f>2.874816*1.024</f>
        <v>2.9438115840000001</v>
      </c>
      <c r="H21" s="58"/>
      <c r="I21" s="58"/>
      <c r="J21" s="47"/>
      <c r="K21" s="60"/>
      <c r="L21" s="47"/>
      <c r="M21" s="47"/>
    </row>
    <row r="22" spans="1:13" ht="15.6" x14ac:dyDescent="0.3">
      <c r="A22" s="53"/>
      <c r="B22" s="20" t="s">
        <v>43</v>
      </c>
      <c r="C22" s="2"/>
      <c r="D22" s="54" t="s">
        <v>44</v>
      </c>
      <c r="E22" s="55"/>
      <c r="F22" s="19" t="s">
        <v>45</v>
      </c>
      <c r="G22" s="18">
        <f>1.513061*1.024</f>
        <v>1.549374464</v>
      </c>
      <c r="H22" s="18">
        <f>0.223688*1.024</f>
        <v>0.22905651199999999</v>
      </c>
      <c r="I22" s="18">
        <f>0.437943*1.024</f>
        <v>0.44845363200000005</v>
      </c>
      <c r="J22" s="18">
        <f>97.94*1.024</f>
        <v>100.29056</v>
      </c>
      <c r="K22" s="18">
        <f>13.22*1.024</f>
        <v>13.537280000000001</v>
      </c>
      <c r="L22" s="18">
        <f>15.62*1.024</f>
        <v>15.99488</v>
      </c>
      <c r="M22" s="18">
        <f>SUM(J22:L22)</f>
        <v>129.82272</v>
      </c>
    </row>
    <row r="23" spans="1:13" ht="26.4" customHeight="1" x14ac:dyDescent="0.3">
      <c r="A23" s="53"/>
      <c r="B23" s="20" t="s">
        <v>46</v>
      </c>
      <c r="C23" s="2"/>
      <c r="D23" s="54" t="s">
        <v>47</v>
      </c>
      <c r="E23" s="55"/>
      <c r="F23" s="19" t="s">
        <v>45</v>
      </c>
      <c r="G23" s="18">
        <f>0.453918*1.024</f>
        <v>0.46481203199999999</v>
      </c>
      <c r="H23" s="18">
        <f>0.223688*1.024</f>
        <v>0.22905651199999999</v>
      </c>
      <c r="I23" s="18">
        <f>0.437943*1.024</f>
        <v>0.44845363200000005</v>
      </c>
      <c r="J23" s="47">
        <f>26.44*1.024</f>
        <v>27.074560000000002</v>
      </c>
      <c r="K23" s="47">
        <f>3.6*1.024</f>
        <v>3.6864000000000003</v>
      </c>
      <c r="L23" s="47">
        <f>4.81*1.024</f>
        <v>4.92544</v>
      </c>
      <c r="M23" s="47">
        <f>SUM(J23:L24)</f>
        <v>35.686399999999999</v>
      </c>
    </row>
    <row r="24" spans="1:13" ht="15.6" x14ac:dyDescent="0.3">
      <c r="A24" s="53"/>
      <c r="B24" s="20" t="s">
        <v>48</v>
      </c>
      <c r="C24" s="2"/>
      <c r="D24" s="62" t="s">
        <v>49</v>
      </c>
      <c r="E24" s="63"/>
      <c r="F24" s="19" t="s">
        <v>45</v>
      </c>
      <c r="G24" s="18">
        <f>1.513061*1.024</f>
        <v>1.549374464</v>
      </c>
      <c r="H24" s="18">
        <f>0.223688*1.024</f>
        <v>0.22905651199999999</v>
      </c>
      <c r="I24" s="18">
        <f>0.437943*1.024</f>
        <v>0.44845363200000005</v>
      </c>
      <c r="J24" s="47"/>
      <c r="K24" s="47"/>
      <c r="L24" s="47"/>
      <c r="M24" s="47"/>
    </row>
    <row r="25" spans="1:13" ht="25.95" customHeight="1" x14ac:dyDescent="0.3">
      <c r="A25" s="53"/>
      <c r="B25" s="3" t="s">
        <v>50</v>
      </c>
      <c r="C25" s="3" t="s">
        <v>51</v>
      </c>
      <c r="D25" s="46" t="s">
        <v>52</v>
      </c>
      <c r="E25" s="46"/>
      <c r="F25" s="19" t="s">
        <v>45</v>
      </c>
      <c r="G25" s="18">
        <f>0.42*1.024</f>
        <v>0.43008000000000002</v>
      </c>
      <c r="H25" s="18">
        <f>0.223688*1.024</f>
        <v>0.22905651199999999</v>
      </c>
      <c r="I25" s="18">
        <f>0.437943*1.024</f>
        <v>0.44845363200000005</v>
      </c>
      <c r="J25" s="18">
        <f>130.99*1.024</f>
        <v>134.13376000000002</v>
      </c>
      <c r="K25" s="18">
        <f>15.62*1.024</f>
        <v>15.99488</v>
      </c>
      <c r="L25" s="18">
        <f>21.03*1.024</f>
        <v>21.53472</v>
      </c>
      <c r="M25" s="18">
        <f>SUM(J25:L25)</f>
        <v>171.66336000000001</v>
      </c>
    </row>
    <row r="26" spans="1:13" ht="14.4" x14ac:dyDescent="0.3">
      <c r="A26" s="4"/>
      <c r="B26" s="4"/>
      <c r="C26" s="4"/>
      <c r="D26" s="4"/>
      <c r="E26" s="5"/>
      <c r="F26" s="5"/>
      <c r="G26" s="5"/>
      <c r="H26" s="15"/>
      <c r="I26" s="5"/>
      <c r="J26" s="5"/>
      <c r="K26" s="5"/>
      <c r="L26" s="5"/>
      <c r="M26" s="5"/>
    </row>
    <row r="27" spans="1:13" ht="14.4" x14ac:dyDescent="0.3">
      <c r="A27" s="59" t="s">
        <v>53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ht="14.4" x14ac:dyDescent="0.3">
      <c r="A28" s="16" t="s">
        <v>54</v>
      </c>
      <c r="B28" s="16"/>
      <c r="C28" s="16"/>
      <c r="D28" s="16"/>
      <c r="H28" s="17"/>
    </row>
  </sheetData>
  <mergeCells count="65">
    <mergeCell ref="A27:M27"/>
    <mergeCell ref="J20:J21"/>
    <mergeCell ref="K20:K21"/>
    <mergeCell ref="L20:L21"/>
    <mergeCell ref="M20:M21"/>
    <mergeCell ref="D22:E22"/>
    <mergeCell ref="D23:E23"/>
    <mergeCell ref="J23:J24"/>
    <mergeCell ref="K23:K24"/>
    <mergeCell ref="L23:L24"/>
    <mergeCell ref="M23:M24"/>
    <mergeCell ref="B20:B21"/>
    <mergeCell ref="C20:C21"/>
    <mergeCell ref="D20:E21"/>
    <mergeCell ref="I20:I21"/>
    <mergeCell ref="D24:E24"/>
    <mergeCell ref="A16:A25"/>
    <mergeCell ref="K12:K15"/>
    <mergeCell ref="L12:L15"/>
    <mergeCell ref="M12:M15"/>
    <mergeCell ref="I16:I17"/>
    <mergeCell ref="J16:J17"/>
    <mergeCell ref="K16:K17"/>
    <mergeCell ref="L16:L17"/>
    <mergeCell ref="M16:M17"/>
    <mergeCell ref="D25:E25"/>
    <mergeCell ref="B16:B19"/>
    <mergeCell ref="C16:C17"/>
    <mergeCell ref="D16:E17"/>
    <mergeCell ref="H16:H17"/>
    <mergeCell ref="H20:H21"/>
    <mergeCell ref="D18:E18"/>
    <mergeCell ref="D19:E19"/>
    <mergeCell ref="M5:M6"/>
    <mergeCell ref="C12:C15"/>
    <mergeCell ref="D12:E15"/>
    <mergeCell ref="H12:H15"/>
    <mergeCell ref="I12:I15"/>
    <mergeCell ref="J12:J15"/>
    <mergeCell ref="I7:I11"/>
    <mergeCell ref="J7:J11"/>
    <mergeCell ref="K7:K11"/>
    <mergeCell ref="L7:L11"/>
    <mergeCell ref="M7:M11"/>
    <mergeCell ref="H5:H6"/>
    <mergeCell ref="I5:I6"/>
    <mergeCell ref="J5:J6"/>
    <mergeCell ref="K5:K6"/>
    <mergeCell ref="L5:L6"/>
    <mergeCell ref="A7:A15"/>
    <mergeCell ref="B7:B15"/>
    <mergeCell ref="C7:C11"/>
    <mergeCell ref="D7:E11"/>
    <mergeCell ref="H7:H11"/>
    <mergeCell ref="A5:A6"/>
    <mergeCell ref="B5:B6"/>
    <mergeCell ref="C5:C6"/>
    <mergeCell ref="D5:E6"/>
    <mergeCell ref="G5:G6"/>
    <mergeCell ref="A1:M1"/>
    <mergeCell ref="A2:M2"/>
    <mergeCell ref="A3:M3"/>
    <mergeCell ref="A4:E4"/>
    <mergeCell ref="F4:I4"/>
    <mergeCell ref="J4:M4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E69D-E1DF-4435-8DAC-2CC46400215A}">
  <dimension ref="A2:M72"/>
  <sheetViews>
    <sheetView workbookViewId="0">
      <selection activeCell="E62" sqref="E62"/>
    </sheetView>
  </sheetViews>
  <sheetFormatPr defaultRowHeight="14.4" x14ac:dyDescent="0.3"/>
  <cols>
    <col min="1" max="1" width="10.44140625" bestFit="1" customWidth="1"/>
    <col min="3" max="3" width="38.5546875" customWidth="1"/>
    <col min="4" max="4" width="8.6640625" bestFit="1" customWidth="1"/>
    <col min="5" max="6" width="15.109375" customWidth="1"/>
  </cols>
  <sheetData>
    <row r="2" spans="1:13" x14ac:dyDescent="0.3">
      <c r="A2" s="64" t="s">
        <v>1</v>
      </c>
      <c r="B2" s="64"/>
      <c r="C2" s="64"/>
      <c r="D2" s="64"/>
      <c r="E2" s="64"/>
      <c r="F2" s="64"/>
      <c r="G2" s="39" t="s">
        <v>2</v>
      </c>
      <c r="H2" s="39"/>
      <c r="I2" s="39" t="s">
        <v>3</v>
      </c>
      <c r="J2" s="39"/>
      <c r="K2" s="39"/>
      <c r="L2" s="39"/>
      <c r="M2" s="39"/>
    </row>
    <row r="3" spans="1:13" x14ac:dyDescent="0.3">
      <c r="A3" s="40" t="s">
        <v>55</v>
      </c>
      <c r="B3" s="40"/>
      <c r="C3" s="40" t="s">
        <v>56</v>
      </c>
      <c r="D3" s="40"/>
      <c r="E3" s="65" t="s">
        <v>8</v>
      </c>
      <c r="F3" s="66"/>
      <c r="G3" s="40" t="s">
        <v>9</v>
      </c>
      <c r="H3" s="52" t="s">
        <v>10</v>
      </c>
      <c r="I3" s="40" t="s">
        <v>11</v>
      </c>
      <c r="J3" s="40" t="s">
        <v>12</v>
      </c>
      <c r="K3" s="40" t="s">
        <v>13</v>
      </c>
      <c r="L3" s="40" t="s">
        <v>14</v>
      </c>
      <c r="M3" s="40" t="s">
        <v>15</v>
      </c>
    </row>
    <row r="4" spans="1:13" x14ac:dyDescent="0.3">
      <c r="A4" s="40"/>
      <c r="B4" s="40"/>
      <c r="C4" s="40"/>
      <c r="D4" s="40"/>
      <c r="E4" s="67" t="s">
        <v>16</v>
      </c>
      <c r="F4" s="68"/>
      <c r="G4" s="40"/>
      <c r="H4" s="52"/>
      <c r="I4" s="40"/>
      <c r="J4" s="40"/>
      <c r="K4" s="40"/>
      <c r="L4" s="40"/>
      <c r="M4" s="40"/>
    </row>
    <row r="5" spans="1:13" x14ac:dyDescent="0.3">
      <c r="A5" s="41" t="s">
        <v>17</v>
      </c>
      <c r="B5" s="45" t="s">
        <v>18</v>
      </c>
      <c r="C5" s="69" t="s">
        <v>57</v>
      </c>
      <c r="D5" s="6" t="s">
        <v>58</v>
      </c>
      <c r="E5" s="6">
        <v>0</v>
      </c>
      <c r="F5" s="6">
        <v>19</v>
      </c>
      <c r="G5" s="21">
        <v>0.76693999999999996</v>
      </c>
      <c r="H5" s="70">
        <v>0.22905700000000001</v>
      </c>
      <c r="I5" s="70">
        <v>0.44845400000000002</v>
      </c>
      <c r="J5" s="71">
        <v>32.614400000000003</v>
      </c>
      <c r="K5" s="71">
        <v>4.92544</v>
      </c>
      <c r="L5" s="71">
        <v>5.5398399999999999</v>
      </c>
      <c r="M5" s="71">
        <v>43.079680000000003</v>
      </c>
    </row>
    <row r="6" spans="1:13" x14ac:dyDescent="0.3">
      <c r="A6" s="41"/>
      <c r="B6" s="45"/>
      <c r="C6" s="69"/>
      <c r="D6" s="6" t="s">
        <v>59</v>
      </c>
      <c r="E6" s="6">
        <v>20</v>
      </c>
      <c r="F6" s="6">
        <v>50</v>
      </c>
      <c r="G6" s="21">
        <v>1.5338799999999999</v>
      </c>
      <c r="H6" s="70"/>
      <c r="I6" s="70"/>
      <c r="J6" s="71"/>
      <c r="K6" s="71"/>
      <c r="L6" s="71"/>
      <c r="M6" s="71"/>
    </row>
    <row r="7" spans="1:13" x14ac:dyDescent="0.3">
      <c r="A7" s="41"/>
      <c r="B7" s="45"/>
      <c r="C7" s="69"/>
      <c r="D7" s="6" t="s">
        <v>60</v>
      </c>
      <c r="E7" s="6">
        <v>51</v>
      </c>
      <c r="F7" s="6">
        <v>100</v>
      </c>
      <c r="G7" s="21">
        <v>2.6649240000000001</v>
      </c>
      <c r="H7" s="70"/>
      <c r="I7" s="70"/>
      <c r="J7" s="71"/>
      <c r="K7" s="71"/>
      <c r="L7" s="71"/>
      <c r="M7" s="71"/>
    </row>
    <row r="8" spans="1:13" x14ac:dyDescent="0.3">
      <c r="A8" s="41"/>
      <c r="B8" s="45"/>
      <c r="C8" s="69"/>
      <c r="D8" s="6" t="s">
        <v>61</v>
      </c>
      <c r="E8" s="6">
        <v>101</v>
      </c>
      <c r="F8" s="6">
        <v>150</v>
      </c>
      <c r="G8" s="21">
        <v>3.6565240000000001</v>
      </c>
      <c r="H8" s="70"/>
      <c r="I8" s="70"/>
      <c r="J8" s="71"/>
      <c r="K8" s="71"/>
      <c r="L8" s="71"/>
      <c r="M8" s="71"/>
    </row>
    <row r="9" spans="1:13" x14ac:dyDescent="0.3">
      <c r="A9" s="41"/>
      <c r="B9" s="45"/>
      <c r="C9" s="69"/>
      <c r="D9" s="6" t="s">
        <v>62</v>
      </c>
      <c r="E9" s="6">
        <v>151</v>
      </c>
      <c r="F9" s="6">
        <v>999999</v>
      </c>
      <c r="G9" s="21">
        <v>4.5265919999999999</v>
      </c>
      <c r="H9" s="70"/>
      <c r="I9" s="70"/>
      <c r="J9" s="71"/>
      <c r="K9" s="71"/>
      <c r="L9" s="71"/>
      <c r="M9" s="71"/>
    </row>
    <row r="10" spans="1:13" x14ac:dyDescent="0.3">
      <c r="A10" s="41" t="s">
        <v>17</v>
      </c>
      <c r="B10" s="45" t="s">
        <v>18</v>
      </c>
      <c r="C10" s="69" t="s">
        <v>63</v>
      </c>
      <c r="D10" s="6" t="s">
        <v>58</v>
      </c>
      <c r="E10" s="6">
        <v>0</v>
      </c>
      <c r="F10" s="6">
        <v>37</v>
      </c>
      <c r="G10" s="21">
        <v>0.76693999999999996</v>
      </c>
      <c r="H10" s="70">
        <v>0.22905700000000001</v>
      </c>
      <c r="I10" s="70">
        <v>0.44845400000000002</v>
      </c>
      <c r="J10" s="71">
        <v>32.614400000000003</v>
      </c>
      <c r="K10" s="71">
        <v>4.92544</v>
      </c>
      <c r="L10" s="71">
        <v>5.5398399999999999</v>
      </c>
      <c r="M10" s="71">
        <v>43.079680000000003</v>
      </c>
    </row>
    <row r="11" spans="1:13" x14ac:dyDescent="0.3">
      <c r="A11" s="41"/>
      <c r="B11" s="45"/>
      <c r="C11" s="69"/>
      <c r="D11" s="6" t="s">
        <v>59</v>
      </c>
      <c r="E11" s="6">
        <v>38</v>
      </c>
      <c r="F11" s="6">
        <v>100</v>
      </c>
      <c r="G11" s="21">
        <v>1.5338799999999999</v>
      </c>
      <c r="H11" s="70"/>
      <c r="I11" s="70"/>
      <c r="J11" s="71"/>
      <c r="K11" s="71"/>
      <c r="L11" s="71"/>
      <c r="M11" s="71"/>
    </row>
    <row r="12" spans="1:13" x14ac:dyDescent="0.3">
      <c r="A12" s="41"/>
      <c r="B12" s="45"/>
      <c r="C12" s="69"/>
      <c r="D12" s="6" t="s">
        <v>60</v>
      </c>
      <c r="E12" s="6">
        <v>101</v>
      </c>
      <c r="F12" s="6">
        <v>200</v>
      </c>
      <c r="G12" s="21">
        <v>2.6649240000000001</v>
      </c>
      <c r="H12" s="70"/>
      <c r="I12" s="70"/>
      <c r="J12" s="71"/>
      <c r="K12" s="71"/>
      <c r="L12" s="71"/>
      <c r="M12" s="71"/>
    </row>
    <row r="13" spans="1:13" x14ac:dyDescent="0.3">
      <c r="A13" s="41"/>
      <c r="B13" s="45"/>
      <c r="C13" s="69"/>
      <c r="D13" s="6" t="s">
        <v>61</v>
      </c>
      <c r="E13" s="6">
        <v>201</v>
      </c>
      <c r="F13" s="6">
        <v>300</v>
      </c>
      <c r="G13" s="21">
        <v>3.6565240000000001</v>
      </c>
      <c r="H13" s="70"/>
      <c r="I13" s="70"/>
      <c r="J13" s="71"/>
      <c r="K13" s="71"/>
      <c r="L13" s="71"/>
      <c r="M13" s="71"/>
    </row>
    <row r="14" spans="1:13" x14ac:dyDescent="0.3">
      <c r="A14" s="41"/>
      <c r="B14" s="45"/>
      <c r="C14" s="69"/>
      <c r="D14" s="6" t="s">
        <v>62</v>
      </c>
      <c r="E14" s="6">
        <v>301</v>
      </c>
      <c r="F14" s="6">
        <v>999999</v>
      </c>
      <c r="G14" s="21">
        <v>4.5265919999999999</v>
      </c>
      <c r="H14" s="70"/>
      <c r="I14" s="70"/>
      <c r="J14" s="71"/>
      <c r="K14" s="71"/>
      <c r="L14" s="71"/>
      <c r="M14" s="71"/>
    </row>
    <row r="15" spans="1:13" x14ac:dyDescent="0.3">
      <c r="A15" s="41" t="s">
        <v>17</v>
      </c>
      <c r="B15" s="45" t="s">
        <v>18</v>
      </c>
      <c r="C15" s="69" t="s">
        <v>64</v>
      </c>
      <c r="D15" s="6" t="s">
        <v>58</v>
      </c>
      <c r="E15" s="6">
        <v>0</v>
      </c>
      <c r="F15" s="6">
        <v>55</v>
      </c>
      <c r="G15" s="21">
        <v>0.76693999999999996</v>
      </c>
      <c r="H15" s="70">
        <v>0.22905700000000001</v>
      </c>
      <c r="I15" s="70">
        <v>0.44845400000000002</v>
      </c>
      <c r="J15" s="71">
        <v>32.614400000000003</v>
      </c>
      <c r="K15" s="71">
        <v>4.92544</v>
      </c>
      <c r="L15" s="71">
        <v>5.5398399999999999</v>
      </c>
      <c r="M15" s="71">
        <v>43.079680000000003</v>
      </c>
    </row>
    <row r="16" spans="1:13" x14ac:dyDescent="0.3">
      <c r="A16" s="41"/>
      <c r="B16" s="45"/>
      <c r="C16" s="69"/>
      <c r="D16" s="6" t="s">
        <v>59</v>
      </c>
      <c r="E16" s="6">
        <v>56</v>
      </c>
      <c r="F16" s="6">
        <v>150</v>
      </c>
      <c r="G16" s="21">
        <v>1.5338799999999999</v>
      </c>
      <c r="H16" s="70"/>
      <c r="I16" s="70"/>
      <c r="J16" s="71"/>
      <c r="K16" s="71"/>
      <c r="L16" s="71"/>
      <c r="M16" s="71"/>
    </row>
    <row r="17" spans="1:13" x14ac:dyDescent="0.3">
      <c r="A17" s="41"/>
      <c r="B17" s="45"/>
      <c r="C17" s="69"/>
      <c r="D17" s="6" t="s">
        <v>60</v>
      </c>
      <c r="E17" s="6">
        <v>151</v>
      </c>
      <c r="F17" s="6">
        <v>300</v>
      </c>
      <c r="G17" s="21">
        <v>2.6649240000000001</v>
      </c>
      <c r="H17" s="70"/>
      <c r="I17" s="70"/>
      <c r="J17" s="71"/>
      <c r="K17" s="71"/>
      <c r="L17" s="71"/>
      <c r="M17" s="71"/>
    </row>
    <row r="18" spans="1:13" x14ac:dyDescent="0.3">
      <c r="A18" s="41"/>
      <c r="B18" s="45"/>
      <c r="C18" s="69"/>
      <c r="D18" s="6" t="s">
        <v>61</v>
      </c>
      <c r="E18" s="6">
        <v>301</v>
      </c>
      <c r="F18" s="6">
        <v>450</v>
      </c>
      <c r="G18" s="21">
        <v>3.6565240000000001</v>
      </c>
      <c r="H18" s="70"/>
      <c r="I18" s="70"/>
      <c r="J18" s="71"/>
      <c r="K18" s="71"/>
      <c r="L18" s="71"/>
      <c r="M18" s="71"/>
    </row>
    <row r="19" spans="1:13" x14ac:dyDescent="0.3">
      <c r="A19" s="41"/>
      <c r="B19" s="45"/>
      <c r="C19" s="69"/>
      <c r="D19" s="6" t="s">
        <v>62</v>
      </c>
      <c r="E19" s="6">
        <v>451</v>
      </c>
      <c r="F19" s="6">
        <v>999999</v>
      </c>
      <c r="G19" s="21">
        <v>4.5265919999999999</v>
      </c>
      <c r="H19" s="70"/>
      <c r="I19" s="70"/>
      <c r="J19" s="71"/>
      <c r="K19" s="71"/>
      <c r="L19" s="71"/>
      <c r="M19" s="71"/>
    </row>
    <row r="20" spans="1:13" x14ac:dyDescent="0.3">
      <c r="A20" s="41" t="s">
        <v>17</v>
      </c>
      <c r="B20" s="45" t="s">
        <v>18</v>
      </c>
      <c r="C20" s="69" t="s">
        <v>65</v>
      </c>
      <c r="D20" s="6" t="s">
        <v>58</v>
      </c>
      <c r="E20" s="6">
        <v>0</v>
      </c>
      <c r="F20" s="6">
        <v>73</v>
      </c>
      <c r="G20" s="21">
        <v>0.76693999999999996</v>
      </c>
      <c r="H20" s="70">
        <v>0.22905700000000001</v>
      </c>
      <c r="I20" s="70">
        <v>0.44845400000000002</v>
      </c>
      <c r="J20" s="71">
        <v>32.614400000000003</v>
      </c>
      <c r="K20" s="71">
        <v>4.92544</v>
      </c>
      <c r="L20" s="71">
        <v>5.5398399999999999</v>
      </c>
      <c r="M20" s="71">
        <v>43.079680000000003</v>
      </c>
    </row>
    <row r="21" spans="1:13" x14ac:dyDescent="0.3">
      <c r="A21" s="41"/>
      <c r="B21" s="45"/>
      <c r="C21" s="69"/>
      <c r="D21" s="6" t="s">
        <v>59</v>
      </c>
      <c r="E21" s="6">
        <v>74</v>
      </c>
      <c r="F21" s="6">
        <v>200</v>
      </c>
      <c r="G21" s="21">
        <v>1.5338799999999999</v>
      </c>
      <c r="H21" s="70"/>
      <c r="I21" s="70"/>
      <c r="J21" s="71"/>
      <c r="K21" s="71"/>
      <c r="L21" s="71"/>
      <c r="M21" s="71"/>
    </row>
    <row r="22" spans="1:13" x14ac:dyDescent="0.3">
      <c r="A22" s="41"/>
      <c r="B22" s="45"/>
      <c r="C22" s="69"/>
      <c r="D22" s="6" t="s">
        <v>60</v>
      </c>
      <c r="E22" s="6">
        <v>201</v>
      </c>
      <c r="F22" s="6">
        <v>400</v>
      </c>
      <c r="G22" s="21">
        <v>2.6649240000000001</v>
      </c>
      <c r="H22" s="70"/>
      <c r="I22" s="70"/>
      <c r="J22" s="71"/>
      <c r="K22" s="71"/>
      <c r="L22" s="71"/>
      <c r="M22" s="71"/>
    </row>
    <row r="23" spans="1:13" x14ac:dyDescent="0.3">
      <c r="A23" s="41"/>
      <c r="B23" s="45"/>
      <c r="C23" s="69"/>
      <c r="D23" s="6" t="s">
        <v>61</v>
      </c>
      <c r="E23" s="6">
        <v>401</v>
      </c>
      <c r="F23" s="6">
        <v>600</v>
      </c>
      <c r="G23" s="21">
        <v>3.6565240000000001</v>
      </c>
      <c r="H23" s="70"/>
      <c r="I23" s="70"/>
      <c r="J23" s="71"/>
      <c r="K23" s="71"/>
      <c r="L23" s="71"/>
      <c r="M23" s="71"/>
    </row>
    <row r="24" spans="1:13" x14ac:dyDescent="0.3">
      <c r="A24" s="41"/>
      <c r="B24" s="45"/>
      <c r="C24" s="69"/>
      <c r="D24" s="6" t="s">
        <v>62</v>
      </c>
      <c r="E24" s="6">
        <v>601</v>
      </c>
      <c r="F24" s="6">
        <v>999999</v>
      </c>
      <c r="G24" s="21">
        <v>4.5265919999999999</v>
      </c>
      <c r="H24" s="70"/>
      <c r="I24" s="70"/>
      <c r="J24" s="71"/>
      <c r="K24" s="71"/>
      <c r="L24" s="71"/>
      <c r="M24" s="71"/>
    </row>
    <row r="25" spans="1:13" x14ac:dyDescent="0.3">
      <c r="A25" s="41" t="s">
        <v>17</v>
      </c>
      <c r="B25" s="45" t="s">
        <v>18</v>
      </c>
      <c r="C25" s="69" t="s">
        <v>66</v>
      </c>
      <c r="D25" s="6" t="s">
        <v>58</v>
      </c>
      <c r="E25" s="6">
        <v>0</v>
      </c>
      <c r="F25" s="6">
        <v>92</v>
      </c>
      <c r="G25" s="21">
        <v>0.76693999999999996</v>
      </c>
      <c r="H25" s="70">
        <v>0.22905700000000001</v>
      </c>
      <c r="I25" s="70">
        <v>0.44845400000000002</v>
      </c>
      <c r="J25" s="71">
        <v>32.614400000000003</v>
      </c>
      <c r="K25" s="71">
        <v>4.92544</v>
      </c>
      <c r="L25" s="71">
        <v>5.5398399999999999</v>
      </c>
      <c r="M25" s="71">
        <v>43.079680000000003</v>
      </c>
    </row>
    <row r="26" spans="1:13" x14ac:dyDescent="0.3">
      <c r="A26" s="41"/>
      <c r="B26" s="45"/>
      <c r="C26" s="69"/>
      <c r="D26" s="6" t="s">
        <v>59</v>
      </c>
      <c r="E26" s="6">
        <v>93</v>
      </c>
      <c r="F26" s="6">
        <v>250</v>
      </c>
      <c r="G26" s="21">
        <v>1.5338799999999999</v>
      </c>
      <c r="H26" s="70"/>
      <c r="I26" s="70"/>
      <c r="J26" s="71"/>
      <c r="K26" s="71"/>
      <c r="L26" s="71"/>
      <c r="M26" s="71"/>
    </row>
    <row r="27" spans="1:13" x14ac:dyDescent="0.3">
      <c r="A27" s="41"/>
      <c r="B27" s="45"/>
      <c r="C27" s="69"/>
      <c r="D27" s="6" t="s">
        <v>60</v>
      </c>
      <c r="E27" s="6">
        <v>251</v>
      </c>
      <c r="F27" s="6">
        <v>500</v>
      </c>
      <c r="G27" s="21">
        <v>2.6649240000000001</v>
      </c>
      <c r="H27" s="70"/>
      <c r="I27" s="70"/>
      <c r="J27" s="71"/>
      <c r="K27" s="71"/>
      <c r="L27" s="71"/>
      <c r="M27" s="71"/>
    </row>
    <row r="28" spans="1:13" x14ac:dyDescent="0.3">
      <c r="A28" s="41"/>
      <c r="B28" s="45"/>
      <c r="C28" s="69"/>
      <c r="D28" s="6" t="s">
        <v>61</v>
      </c>
      <c r="E28" s="6">
        <v>501</v>
      </c>
      <c r="F28" s="6">
        <v>750</v>
      </c>
      <c r="G28" s="21">
        <v>3.6565240000000001</v>
      </c>
      <c r="H28" s="70"/>
      <c r="I28" s="70"/>
      <c r="J28" s="71"/>
      <c r="K28" s="71"/>
      <c r="L28" s="71"/>
      <c r="M28" s="71"/>
    </row>
    <row r="29" spans="1:13" x14ac:dyDescent="0.3">
      <c r="A29" s="41"/>
      <c r="B29" s="45"/>
      <c r="C29" s="69"/>
      <c r="D29" s="6" t="s">
        <v>62</v>
      </c>
      <c r="E29" s="6">
        <v>751</v>
      </c>
      <c r="F29" s="6">
        <v>999999</v>
      </c>
      <c r="G29" s="21">
        <v>4.5265919999999999</v>
      </c>
      <c r="H29" s="70"/>
      <c r="I29" s="70"/>
      <c r="J29" s="71"/>
      <c r="K29" s="71"/>
      <c r="L29" s="71"/>
      <c r="M29" s="71"/>
    </row>
    <row r="30" spans="1:13" x14ac:dyDescent="0.3">
      <c r="A30" s="41" t="s">
        <v>17</v>
      </c>
      <c r="B30" s="45" t="s">
        <v>18</v>
      </c>
      <c r="C30" s="69" t="s">
        <v>67</v>
      </c>
      <c r="D30" s="6" t="s">
        <v>58</v>
      </c>
      <c r="E30" s="6">
        <v>0</v>
      </c>
      <c r="F30" s="6">
        <v>110</v>
      </c>
      <c r="G30" s="21">
        <v>0.76693999999999996</v>
      </c>
      <c r="H30" s="70">
        <v>0.22905700000000001</v>
      </c>
      <c r="I30" s="70">
        <v>0.44845400000000002</v>
      </c>
      <c r="J30" s="71">
        <v>32.614400000000003</v>
      </c>
      <c r="K30" s="71">
        <v>4.92544</v>
      </c>
      <c r="L30" s="71">
        <v>5.5398399999999999</v>
      </c>
      <c r="M30" s="71">
        <v>43.079680000000003</v>
      </c>
    </row>
    <row r="31" spans="1:13" x14ac:dyDescent="0.3">
      <c r="A31" s="41"/>
      <c r="B31" s="45"/>
      <c r="C31" s="69"/>
      <c r="D31" s="6" t="s">
        <v>59</v>
      </c>
      <c r="E31" s="6">
        <v>111</v>
      </c>
      <c r="F31" s="6">
        <v>300</v>
      </c>
      <c r="G31" s="21">
        <v>1.5338799999999999</v>
      </c>
      <c r="H31" s="70"/>
      <c r="I31" s="70"/>
      <c r="J31" s="71"/>
      <c r="K31" s="71"/>
      <c r="L31" s="71"/>
      <c r="M31" s="71"/>
    </row>
    <row r="32" spans="1:13" x14ac:dyDescent="0.3">
      <c r="A32" s="41"/>
      <c r="B32" s="45"/>
      <c r="C32" s="69"/>
      <c r="D32" s="6" t="s">
        <v>60</v>
      </c>
      <c r="E32" s="6">
        <v>301</v>
      </c>
      <c r="F32" s="6">
        <v>600</v>
      </c>
      <c r="G32" s="21">
        <v>2.6649240000000001</v>
      </c>
      <c r="H32" s="70"/>
      <c r="I32" s="70"/>
      <c r="J32" s="71"/>
      <c r="K32" s="71"/>
      <c r="L32" s="71"/>
      <c r="M32" s="71"/>
    </row>
    <row r="33" spans="1:13" x14ac:dyDescent="0.3">
      <c r="A33" s="41"/>
      <c r="B33" s="45"/>
      <c r="C33" s="69"/>
      <c r="D33" s="6" t="s">
        <v>61</v>
      </c>
      <c r="E33" s="6">
        <v>601</v>
      </c>
      <c r="F33" s="6">
        <v>900</v>
      </c>
      <c r="G33" s="21">
        <v>3.6565240000000001</v>
      </c>
      <c r="H33" s="70"/>
      <c r="I33" s="70"/>
      <c r="J33" s="71"/>
      <c r="K33" s="71"/>
      <c r="L33" s="71"/>
      <c r="M33" s="71"/>
    </row>
    <row r="34" spans="1:13" x14ac:dyDescent="0.3">
      <c r="A34" s="41"/>
      <c r="B34" s="45"/>
      <c r="C34" s="69"/>
      <c r="D34" s="6" t="s">
        <v>62</v>
      </c>
      <c r="E34" s="6">
        <v>901</v>
      </c>
      <c r="F34" s="6">
        <v>999999</v>
      </c>
      <c r="G34" s="21">
        <v>4.5265919999999999</v>
      </c>
      <c r="H34" s="70"/>
      <c r="I34" s="70"/>
      <c r="J34" s="71"/>
      <c r="K34" s="71"/>
      <c r="L34" s="71"/>
      <c r="M34" s="71"/>
    </row>
    <row r="35" spans="1:13" x14ac:dyDescent="0.3">
      <c r="A35" s="41" t="s">
        <v>17</v>
      </c>
      <c r="B35" s="45" t="s">
        <v>18</v>
      </c>
      <c r="C35" s="69" t="s">
        <v>68</v>
      </c>
      <c r="D35" s="6" t="s">
        <v>58</v>
      </c>
      <c r="E35" s="6">
        <v>0</v>
      </c>
      <c r="F35" s="6">
        <v>128</v>
      </c>
      <c r="G35" s="21">
        <v>0.76693999999999996</v>
      </c>
      <c r="H35" s="70">
        <v>0.22905700000000001</v>
      </c>
      <c r="I35" s="70">
        <v>0.44845400000000002</v>
      </c>
      <c r="J35" s="71">
        <v>32.614400000000003</v>
      </c>
      <c r="K35" s="71">
        <v>4.92544</v>
      </c>
      <c r="L35" s="71">
        <v>5.5398399999999999</v>
      </c>
      <c r="M35" s="71">
        <v>43.079680000000003</v>
      </c>
    </row>
    <row r="36" spans="1:13" x14ac:dyDescent="0.3">
      <c r="A36" s="41"/>
      <c r="B36" s="45"/>
      <c r="C36" s="69"/>
      <c r="D36" s="6" t="s">
        <v>59</v>
      </c>
      <c r="E36" s="6">
        <v>129</v>
      </c>
      <c r="F36" s="6">
        <v>350</v>
      </c>
      <c r="G36" s="21">
        <v>1.5338799999999999</v>
      </c>
      <c r="H36" s="70"/>
      <c r="I36" s="70"/>
      <c r="J36" s="71"/>
      <c r="K36" s="71"/>
      <c r="L36" s="71"/>
      <c r="M36" s="71"/>
    </row>
    <row r="37" spans="1:13" x14ac:dyDescent="0.3">
      <c r="A37" s="41"/>
      <c r="B37" s="45"/>
      <c r="C37" s="69"/>
      <c r="D37" s="6" t="s">
        <v>60</v>
      </c>
      <c r="E37" s="6">
        <v>351</v>
      </c>
      <c r="F37" s="6">
        <v>700</v>
      </c>
      <c r="G37" s="21">
        <v>2.6649240000000001</v>
      </c>
      <c r="H37" s="70"/>
      <c r="I37" s="70"/>
      <c r="J37" s="71"/>
      <c r="K37" s="71"/>
      <c r="L37" s="71"/>
      <c r="M37" s="71"/>
    </row>
    <row r="38" spans="1:13" x14ac:dyDescent="0.3">
      <c r="A38" s="41"/>
      <c r="B38" s="45"/>
      <c r="C38" s="69"/>
      <c r="D38" s="6" t="s">
        <v>61</v>
      </c>
      <c r="E38" s="6">
        <v>701</v>
      </c>
      <c r="F38" s="6">
        <v>1050</v>
      </c>
      <c r="G38" s="21">
        <v>3.6565240000000001</v>
      </c>
      <c r="H38" s="70"/>
      <c r="I38" s="70"/>
      <c r="J38" s="71"/>
      <c r="K38" s="71"/>
      <c r="L38" s="71"/>
      <c r="M38" s="71"/>
    </row>
    <row r="39" spans="1:13" x14ac:dyDescent="0.3">
      <c r="A39" s="41"/>
      <c r="B39" s="45"/>
      <c r="C39" s="69"/>
      <c r="D39" s="6" t="s">
        <v>62</v>
      </c>
      <c r="E39" s="6">
        <v>1051</v>
      </c>
      <c r="F39" s="6">
        <v>999999</v>
      </c>
      <c r="G39" s="21">
        <v>4.5265919999999999</v>
      </c>
      <c r="H39" s="70"/>
      <c r="I39" s="70"/>
      <c r="J39" s="71"/>
      <c r="K39" s="71"/>
      <c r="L39" s="71"/>
      <c r="M39" s="71"/>
    </row>
    <row r="40" spans="1:13" x14ac:dyDescent="0.3">
      <c r="A40" s="41" t="s">
        <v>17</v>
      </c>
      <c r="B40" s="45" t="s">
        <v>18</v>
      </c>
      <c r="C40" s="69" t="s">
        <v>69</v>
      </c>
      <c r="D40" s="6" t="s">
        <v>58</v>
      </c>
      <c r="E40" s="6">
        <v>0</v>
      </c>
      <c r="F40" s="6">
        <v>146</v>
      </c>
      <c r="G40" s="21">
        <v>0.76693999999999996</v>
      </c>
      <c r="H40" s="70">
        <v>0.22905700000000001</v>
      </c>
      <c r="I40" s="70">
        <v>0.44845400000000002</v>
      </c>
      <c r="J40" s="71">
        <v>32.614400000000003</v>
      </c>
      <c r="K40" s="71">
        <v>4.92544</v>
      </c>
      <c r="L40" s="71">
        <v>5.5398399999999999</v>
      </c>
      <c r="M40" s="71">
        <v>43.079680000000003</v>
      </c>
    </row>
    <row r="41" spans="1:13" x14ac:dyDescent="0.3">
      <c r="A41" s="41"/>
      <c r="B41" s="45"/>
      <c r="C41" s="69"/>
      <c r="D41" s="6" t="s">
        <v>59</v>
      </c>
      <c r="E41" s="6">
        <v>147</v>
      </c>
      <c r="F41" s="6">
        <v>400</v>
      </c>
      <c r="G41" s="21">
        <v>1.5338799999999999</v>
      </c>
      <c r="H41" s="70"/>
      <c r="I41" s="70"/>
      <c r="J41" s="71"/>
      <c r="K41" s="71"/>
      <c r="L41" s="71"/>
      <c r="M41" s="71"/>
    </row>
    <row r="42" spans="1:13" x14ac:dyDescent="0.3">
      <c r="A42" s="41"/>
      <c r="B42" s="45"/>
      <c r="C42" s="69"/>
      <c r="D42" s="6" t="s">
        <v>60</v>
      </c>
      <c r="E42" s="6">
        <v>401</v>
      </c>
      <c r="F42" s="6">
        <v>800</v>
      </c>
      <c r="G42" s="21">
        <v>2.6649240000000001</v>
      </c>
      <c r="H42" s="70"/>
      <c r="I42" s="70"/>
      <c r="J42" s="71"/>
      <c r="K42" s="71"/>
      <c r="L42" s="71"/>
      <c r="M42" s="71"/>
    </row>
    <row r="43" spans="1:13" x14ac:dyDescent="0.3">
      <c r="A43" s="41"/>
      <c r="B43" s="45"/>
      <c r="C43" s="69"/>
      <c r="D43" s="6" t="s">
        <v>61</v>
      </c>
      <c r="E43" s="6">
        <v>801</v>
      </c>
      <c r="F43" s="6">
        <v>1200</v>
      </c>
      <c r="G43" s="21">
        <v>3.6565240000000001</v>
      </c>
      <c r="H43" s="70"/>
      <c r="I43" s="70"/>
      <c r="J43" s="71"/>
      <c r="K43" s="71"/>
      <c r="L43" s="71"/>
      <c r="M43" s="71"/>
    </row>
    <row r="44" spans="1:13" x14ac:dyDescent="0.3">
      <c r="A44" s="41"/>
      <c r="B44" s="45"/>
      <c r="C44" s="69"/>
      <c r="D44" s="6" t="s">
        <v>62</v>
      </c>
      <c r="E44" s="6">
        <v>1201</v>
      </c>
      <c r="F44" s="6">
        <v>999999</v>
      </c>
      <c r="G44" s="21">
        <v>4.5265919999999999</v>
      </c>
      <c r="H44" s="70"/>
      <c r="I44" s="70"/>
      <c r="J44" s="71"/>
      <c r="K44" s="71"/>
      <c r="L44" s="71"/>
      <c r="M44" s="71"/>
    </row>
    <row r="45" spans="1:13" x14ac:dyDescent="0.3">
      <c r="A45" s="41" t="s">
        <v>17</v>
      </c>
      <c r="B45" s="45" t="s">
        <v>18</v>
      </c>
      <c r="C45" s="69" t="s">
        <v>70</v>
      </c>
      <c r="D45" s="6" t="s">
        <v>58</v>
      </c>
      <c r="E45" s="6">
        <v>0</v>
      </c>
      <c r="F45" s="6">
        <v>165</v>
      </c>
      <c r="G45" s="21">
        <v>0.76693999999999996</v>
      </c>
      <c r="H45" s="70">
        <v>0.22905700000000001</v>
      </c>
      <c r="I45" s="70">
        <v>0.44845400000000002</v>
      </c>
      <c r="J45" s="71">
        <v>32.614400000000003</v>
      </c>
      <c r="K45" s="71">
        <v>4.92544</v>
      </c>
      <c r="L45" s="71">
        <v>5.5398399999999999</v>
      </c>
      <c r="M45" s="71">
        <v>43.079680000000003</v>
      </c>
    </row>
    <row r="46" spans="1:13" x14ac:dyDescent="0.3">
      <c r="A46" s="41"/>
      <c r="B46" s="45"/>
      <c r="C46" s="69"/>
      <c r="D46" s="6" t="s">
        <v>59</v>
      </c>
      <c r="E46" s="6">
        <v>166</v>
      </c>
      <c r="F46" s="6">
        <v>450</v>
      </c>
      <c r="G46" s="21">
        <v>1.5338799999999999</v>
      </c>
      <c r="H46" s="70"/>
      <c r="I46" s="70"/>
      <c r="J46" s="71"/>
      <c r="K46" s="71"/>
      <c r="L46" s="71"/>
      <c r="M46" s="71"/>
    </row>
    <row r="47" spans="1:13" x14ac:dyDescent="0.3">
      <c r="A47" s="41"/>
      <c r="B47" s="45"/>
      <c r="C47" s="69"/>
      <c r="D47" s="6" t="s">
        <v>60</v>
      </c>
      <c r="E47" s="6">
        <v>451</v>
      </c>
      <c r="F47" s="6">
        <v>900</v>
      </c>
      <c r="G47" s="21">
        <v>2.6649240000000001</v>
      </c>
      <c r="H47" s="70"/>
      <c r="I47" s="70"/>
      <c r="J47" s="71"/>
      <c r="K47" s="71"/>
      <c r="L47" s="71"/>
      <c r="M47" s="71"/>
    </row>
    <row r="48" spans="1:13" x14ac:dyDescent="0.3">
      <c r="A48" s="41"/>
      <c r="B48" s="45"/>
      <c r="C48" s="69"/>
      <c r="D48" s="6" t="s">
        <v>61</v>
      </c>
      <c r="E48" s="6">
        <v>901</v>
      </c>
      <c r="F48" s="6">
        <v>1350</v>
      </c>
      <c r="G48" s="21">
        <v>3.6565240000000001</v>
      </c>
      <c r="H48" s="70"/>
      <c r="I48" s="70"/>
      <c r="J48" s="71"/>
      <c r="K48" s="71"/>
      <c r="L48" s="71"/>
      <c r="M48" s="71"/>
    </row>
    <row r="49" spans="1:13" x14ac:dyDescent="0.3">
      <c r="A49" s="41"/>
      <c r="B49" s="45"/>
      <c r="C49" s="69"/>
      <c r="D49" s="6" t="s">
        <v>71</v>
      </c>
      <c r="E49" s="6">
        <v>1351</v>
      </c>
      <c r="F49" s="6">
        <v>999999</v>
      </c>
      <c r="G49" s="21">
        <v>4.5265919999999999</v>
      </c>
      <c r="H49" s="70"/>
      <c r="I49" s="70"/>
      <c r="J49" s="71"/>
      <c r="K49" s="71"/>
      <c r="L49" s="71"/>
      <c r="M49" s="71"/>
    </row>
    <row r="50" spans="1:13" x14ac:dyDescent="0.3">
      <c r="A50" s="41" t="s">
        <v>17</v>
      </c>
      <c r="B50" s="45" t="s">
        <v>18</v>
      </c>
      <c r="C50" s="69" t="s">
        <v>72</v>
      </c>
      <c r="D50" s="6" t="s">
        <v>58</v>
      </c>
      <c r="E50" s="6">
        <v>0</v>
      </c>
      <c r="F50" s="6">
        <v>183</v>
      </c>
      <c r="G50" s="21">
        <v>0.76693999999999996</v>
      </c>
      <c r="H50" s="70">
        <v>0.22905700000000001</v>
      </c>
      <c r="I50" s="70">
        <v>0.44845400000000002</v>
      </c>
      <c r="J50" s="71">
        <v>32.614400000000003</v>
      </c>
      <c r="K50" s="71">
        <v>4.92544</v>
      </c>
      <c r="L50" s="71">
        <v>5.5398399999999999</v>
      </c>
      <c r="M50" s="71">
        <v>43.079680000000003</v>
      </c>
    </row>
    <row r="51" spans="1:13" x14ac:dyDescent="0.3">
      <c r="A51" s="41"/>
      <c r="B51" s="45"/>
      <c r="C51" s="69"/>
      <c r="D51" s="6" t="s">
        <v>59</v>
      </c>
      <c r="E51" s="6">
        <v>184</v>
      </c>
      <c r="F51" s="6">
        <v>500</v>
      </c>
      <c r="G51" s="21">
        <v>1.5338799999999999</v>
      </c>
      <c r="H51" s="70"/>
      <c r="I51" s="70"/>
      <c r="J51" s="71"/>
      <c r="K51" s="71"/>
      <c r="L51" s="71"/>
      <c r="M51" s="71"/>
    </row>
    <row r="52" spans="1:13" x14ac:dyDescent="0.3">
      <c r="A52" s="41"/>
      <c r="B52" s="45"/>
      <c r="C52" s="69"/>
      <c r="D52" s="6" t="s">
        <v>60</v>
      </c>
      <c r="E52" s="6">
        <v>501</v>
      </c>
      <c r="F52" s="6">
        <v>1000</v>
      </c>
      <c r="G52" s="21">
        <v>2.6649240000000001</v>
      </c>
      <c r="H52" s="70"/>
      <c r="I52" s="70"/>
      <c r="J52" s="71"/>
      <c r="K52" s="71"/>
      <c r="L52" s="71"/>
      <c r="M52" s="71"/>
    </row>
    <row r="53" spans="1:13" x14ac:dyDescent="0.3">
      <c r="A53" s="41"/>
      <c r="B53" s="45"/>
      <c r="C53" s="69"/>
      <c r="D53" s="6" t="s">
        <v>61</v>
      </c>
      <c r="E53" s="6">
        <v>1001</v>
      </c>
      <c r="F53" s="6">
        <v>1500</v>
      </c>
      <c r="G53" s="21">
        <v>3.6565240000000001</v>
      </c>
      <c r="H53" s="70"/>
      <c r="I53" s="70"/>
      <c r="J53" s="71"/>
      <c r="K53" s="71"/>
      <c r="L53" s="71"/>
      <c r="M53" s="71"/>
    </row>
    <row r="54" spans="1:13" x14ac:dyDescent="0.3">
      <c r="A54" s="41"/>
      <c r="B54" s="45"/>
      <c r="C54" s="69"/>
      <c r="D54" s="6" t="s">
        <v>71</v>
      </c>
      <c r="E54" s="6">
        <v>1501</v>
      </c>
      <c r="F54" s="6">
        <v>999999</v>
      </c>
      <c r="G54" s="21">
        <v>4.5265919999999999</v>
      </c>
      <c r="H54" s="70"/>
      <c r="I54" s="70"/>
      <c r="J54" s="71"/>
      <c r="K54" s="71"/>
      <c r="L54" s="71"/>
      <c r="M54" s="71"/>
    </row>
    <row r="55" spans="1:13" x14ac:dyDescent="0.3">
      <c r="A55" s="41" t="s">
        <v>17</v>
      </c>
      <c r="B55" s="45" t="s">
        <v>18</v>
      </c>
      <c r="C55" s="69" t="s">
        <v>73</v>
      </c>
      <c r="D55" s="6" t="s">
        <v>58</v>
      </c>
      <c r="E55" s="6">
        <v>0</v>
      </c>
      <c r="F55" s="6">
        <v>201</v>
      </c>
      <c r="G55" s="21">
        <v>0.76693999999999996</v>
      </c>
      <c r="H55" s="70">
        <v>0.22905700000000001</v>
      </c>
      <c r="I55" s="70">
        <v>0.44845400000000002</v>
      </c>
      <c r="J55" s="71">
        <v>32.614400000000003</v>
      </c>
      <c r="K55" s="71">
        <v>4.92544</v>
      </c>
      <c r="L55" s="71">
        <v>5.5398399999999999</v>
      </c>
      <c r="M55" s="71">
        <v>43.079680000000003</v>
      </c>
    </row>
    <row r="56" spans="1:13" x14ac:dyDescent="0.3">
      <c r="A56" s="41"/>
      <c r="B56" s="45"/>
      <c r="C56" s="69"/>
      <c r="D56" s="6" t="s">
        <v>59</v>
      </c>
      <c r="E56" s="6">
        <v>202</v>
      </c>
      <c r="F56" s="6">
        <v>550</v>
      </c>
      <c r="G56" s="21">
        <v>1.5338799999999999</v>
      </c>
      <c r="H56" s="70"/>
      <c r="I56" s="70"/>
      <c r="J56" s="71"/>
      <c r="K56" s="71"/>
      <c r="L56" s="71"/>
      <c r="M56" s="71"/>
    </row>
    <row r="57" spans="1:13" x14ac:dyDescent="0.3">
      <c r="A57" s="41"/>
      <c r="B57" s="45"/>
      <c r="C57" s="69"/>
      <c r="D57" s="6" t="s">
        <v>60</v>
      </c>
      <c r="E57" s="6">
        <v>551</v>
      </c>
      <c r="F57" s="6">
        <v>1100</v>
      </c>
      <c r="G57" s="21">
        <v>2.6649240000000001</v>
      </c>
      <c r="H57" s="70"/>
      <c r="I57" s="70"/>
      <c r="J57" s="71"/>
      <c r="K57" s="71"/>
      <c r="L57" s="71"/>
      <c r="M57" s="71"/>
    </row>
    <row r="58" spans="1:13" x14ac:dyDescent="0.3">
      <c r="A58" s="41"/>
      <c r="B58" s="45"/>
      <c r="C58" s="69"/>
      <c r="D58" s="6" t="s">
        <v>61</v>
      </c>
      <c r="E58" s="6">
        <v>1101</v>
      </c>
      <c r="F58" s="6">
        <v>1650</v>
      </c>
      <c r="G58" s="21">
        <v>3.6565240000000001</v>
      </c>
      <c r="H58" s="70"/>
      <c r="I58" s="70"/>
      <c r="J58" s="71"/>
      <c r="K58" s="71"/>
      <c r="L58" s="71"/>
      <c r="M58" s="71"/>
    </row>
    <row r="59" spans="1:13" x14ac:dyDescent="0.3">
      <c r="A59" s="41"/>
      <c r="B59" s="45"/>
      <c r="C59" s="69"/>
      <c r="D59" s="6" t="s">
        <v>71</v>
      </c>
      <c r="E59" s="6">
        <v>1651</v>
      </c>
      <c r="F59" s="6">
        <v>999999</v>
      </c>
      <c r="G59" s="21">
        <v>4.5265919999999999</v>
      </c>
      <c r="H59" s="70"/>
      <c r="I59" s="70"/>
      <c r="J59" s="71"/>
      <c r="K59" s="71"/>
      <c r="L59" s="71"/>
      <c r="M59" s="71"/>
    </row>
    <row r="60" spans="1:13" x14ac:dyDescent="0.3">
      <c r="A60" s="7"/>
      <c r="B60" s="8"/>
      <c r="C60" s="9"/>
      <c r="D60" s="10"/>
      <c r="E60" s="10"/>
      <c r="F60" s="10"/>
      <c r="G60" s="11"/>
      <c r="H60" s="12"/>
      <c r="I60" s="11"/>
      <c r="J60" s="13"/>
      <c r="K60" s="13"/>
      <c r="L60" s="13"/>
      <c r="M60" s="13"/>
    </row>
    <row r="61" spans="1:13" x14ac:dyDescent="0.3">
      <c r="A61" s="7"/>
      <c r="B61" s="8"/>
      <c r="C61" s="9"/>
      <c r="D61" s="10"/>
      <c r="E61" s="10"/>
      <c r="F61" s="10"/>
      <c r="G61" s="11"/>
      <c r="H61" s="12"/>
      <c r="I61" s="11"/>
      <c r="J61" s="13"/>
      <c r="K61" s="13"/>
      <c r="L61" s="13"/>
      <c r="M61" s="13"/>
    </row>
    <row r="62" spans="1:13" x14ac:dyDescent="0.3">
      <c r="G62" s="14"/>
    </row>
    <row r="63" spans="1:13" x14ac:dyDescent="0.3">
      <c r="G63" s="14"/>
    </row>
    <row r="64" spans="1:13" x14ac:dyDescent="0.3">
      <c r="G64" s="14"/>
    </row>
    <row r="65" spans="7:7" x14ac:dyDescent="0.3">
      <c r="G65" s="14"/>
    </row>
    <row r="66" spans="7:7" x14ac:dyDescent="0.3">
      <c r="G66" s="14"/>
    </row>
    <row r="67" spans="7:7" x14ac:dyDescent="0.3">
      <c r="G67" s="14"/>
    </row>
    <row r="68" spans="7:7" x14ac:dyDescent="0.3">
      <c r="G68" s="14"/>
    </row>
    <row r="69" spans="7:7" x14ac:dyDescent="0.3">
      <c r="G69" s="14"/>
    </row>
    <row r="70" spans="7:7" x14ac:dyDescent="0.3">
      <c r="G70" s="14"/>
    </row>
    <row r="71" spans="7:7" x14ac:dyDescent="0.3">
      <c r="G71" s="14"/>
    </row>
    <row r="72" spans="7:7" x14ac:dyDescent="0.3">
      <c r="G72" s="14"/>
    </row>
  </sheetData>
  <mergeCells count="114">
    <mergeCell ref="L55:L59"/>
    <mergeCell ref="M55:M59"/>
    <mergeCell ref="K50:K54"/>
    <mergeCell ref="L50:L54"/>
    <mergeCell ref="M50:M54"/>
    <mergeCell ref="A55:A59"/>
    <mergeCell ref="B55:B59"/>
    <mergeCell ref="C55:C59"/>
    <mergeCell ref="H55:H59"/>
    <mergeCell ref="I55:I59"/>
    <mergeCell ref="J55:J59"/>
    <mergeCell ref="K55:K59"/>
    <mergeCell ref="A50:A54"/>
    <mergeCell ref="B50:B54"/>
    <mergeCell ref="C50:C54"/>
    <mergeCell ref="H50:H54"/>
    <mergeCell ref="I50:I54"/>
    <mergeCell ref="J50:J54"/>
    <mergeCell ref="A45:A49"/>
    <mergeCell ref="B45:B49"/>
    <mergeCell ref="C45:C49"/>
    <mergeCell ref="H45:H49"/>
    <mergeCell ref="I45:I49"/>
    <mergeCell ref="J45:J49"/>
    <mergeCell ref="K45:K49"/>
    <mergeCell ref="L45:L49"/>
    <mergeCell ref="M45:M49"/>
    <mergeCell ref="A40:A44"/>
    <mergeCell ref="B40:B44"/>
    <mergeCell ref="C40:C44"/>
    <mergeCell ref="H40:H44"/>
    <mergeCell ref="I40:I44"/>
    <mergeCell ref="J40:J44"/>
    <mergeCell ref="K40:K44"/>
    <mergeCell ref="L40:L44"/>
    <mergeCell ref="M40:M44"/>
    <mergeCell ref="K30:K34"/>
    <mergeCell ref="L30:L34"/>
    <mergeCell ref="M30:M34"/>
    <mergeCell ref="A35:A39"/>
    <mergeCell ref="B35:B39"/>
    <mergeCell ref="C35:C39"/>
    <mergeCell ref="H35:H39"/>
    <mergeCell ref="I35:I39"/>
    <mergeCell ref="J35:J39"/>
    <mergeCell ref="K35:K39"/>
    <mergeCell ref="A30:A34"/>
    <mergeCell ref="B30:B34"/>
    <mergeCell ref="C30:C34"/>
    <mergeCell ref="H30:H34"/>
    <mergeCell ref="I30:I34"/>
    <mergeCell ref="J30:J34"/>
    <mergeCell ref="L35:L39"/>
    <mergeCell ref="M35:M39"/>
    <mergeCell ref="A25:A29"/>
    <mergeCell ref="B25:B29"/>
    <mergeCell ref="C25:C29"/>
    <mergeCell ref="H25:H29"/>
    <mergeCell ref="I25:I29"/>
    <mergeCell ref="J25:J29"/>
    <mergeCell ref="K25:K29"/>
    <mergeCell ref="L25:L29"/>
    <mergeCell ref="M25:M29"/>
    <mergeCell ref="A20:A24"/>
    <mergeCell ref="B20:B24"/>
    <mergeCell ref="C20:C24"/>
    <mergeCell ref="H20:H24"/>
    <mergeCell ref="I20:I24"/>
    <mergeCell ref="J20:J24"/>
    <mergeCell ref="K20:K24"/>
    <mergeCell ref="L20:L24"/>
    <mergeCell ref="M20:M24"/>
    <mergeCell ref="A15:A19"/>
    <mergeCell ref="B15:B19"/>
    <mergeCell ref="C15:C19"/>
    <mergeCell ref="H15:H19"/>
    <mergeCell ref="I15:I19"/>
    <mergeCell ref="J15:J19"/>
    <mergeCell ref="K15:K19"/>
    <mergeCell ref="L15:L19"/>
    <mergeCell ref="M15:M19"/>
    <mergeCell ref="A10:A14"/>
    <mergeCell ref="B10:B14"/>
    <mergeCell ref="C10:C14"/>
    <mergeCell ref="H10:H14"/>
    <mergeCell ref="I10:I14"/>
    <mergeCell ref="J10:J14"/>
    <mergeCell ref="K10:K14"/>
    <mergeCell ref="L10:L14"/>
    <mergeCell ref="M10:M14"/>
    <mergeCell ref="A5:A9"/>
    <mergeCell ref="B5:B9"/>
    <mergeCell ref="C5:C9"/>
    <mergeCell ref="H5:H9"/>
    <mergeCell ref="I5:I9"/>
    <mergeCell ref="J5:J9"/>
    <mergeCell ref="K5:K9"/>
    <mergeCell ref="L5:L9"/>
    <mergeCell ref="M5:M9"/>
    <mergeCell ref="A2:D2"/>
    <mergeCell ref="E2:F2"/>
    <mergeCell ref="G2:H2"/>
    <mergeCell ref="I2:M2"/>
    <mergeCell ref="A3:B4"/>
    <mergeCell ref="C3:D4"/>
    <mergeCell ref="E3:F3"/>
    <mergeCell ref="G3:G4"/>
    <mergeCell ref="H3:H4"/>
    <mergeCell ref="I3:I4"/>
    <mergeCell ref="J3:J4"/>
    <mergeCell ref="K3:K4"/>
    <mergeCell ref="L3:L4"/>
    <mergeCell ref="M3:M4"/>
    <mergeCell ref="E4:F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Tariffe 2024 - 2025</vt:lpstr>
      <vt:lpstr>Domestico per componenti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Sollo Carlo</dc:creator>
  <cp:keywords/>
  <dc:description/>
  <cp:lastModifiedBy>Vincenzo Scielzo</cp:lastModifiedBy>
  <cp:revision/>
  <dcterms:created xsi:type="dcterms:W3CDTF">2021-12-19T22:55:37Z</dcterms:created>
  <dcterms:modified xsi:type="dcterms:W3CDTF">2025-02-28T11:18:47Z</dcterms:modified>
  <cp:category/>
  <cp:contentStatus/>
</cp:coreProperties>
</file>